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<sst xmlns="http://schemas.openxmlformats.org/spreadsheetml/2006/main" count="27" uniqueCount="18">
  <si>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E1</t>
  </si>
  <si>
    <t>N1</t>
  </si>
  <si>
    <t>N2</t>
  </si>
  <si>
    <t>E2</t>
  </si>
  <si>
    <t>cons1</t>
  </si>
  <si>
    <t>cons2</t>
  </si>
  <si>
    <t>Lieu 1</t>
  </si>
  <si>
    <t xml:space="preserve"> </t>
  </si>
  <si>
    <t>Introduire les coordonnées sous la forme</t>
  </si>
  <si>
    <r>
      <t>s</t>
    </r>
    <r>
      <rPr>
        <sz val="10"/>
        <rFont val="Courier New"/>
        <family val="3"/>
      </rPr>
      <t>     = signe (+ ou -)</t>
    </r>
  </si>
  <si>
    <r>
      <t>DD</t>
    </r>
    <r>
      <rPr>
        <sz val="10"/>
        <rFont val="Courier New"/>
        <family val="3"/>
      </rPr>
      <t>    = 2 positions pour les degrés</t>
    </r>
  </si>
  <si>
    <r>
      <t>MM</t>
    </r>
    <r>
      <rPr>
        <sz val="10"/>
        <rFont val="Courier New"/>
        <family val="3"/>
      </rPr>
      <t>    = 2 positions pour les minutes</t>
    </r>
  </si>
  <si>
    <r>
      <t>SS</t>
    </r>
    <r>
      <rPr>
        <sz val="10"/>
        <rFont val="Courier New"/>
        <family val="3"/>
      </rPr>
      <t>,</t>
    </r>
    <r>
      <rPr>
        <sz val="10"/>
        <color indexed="14"/>
        <rFont val="Courier New"/>
        <family val="3"/>
      </rPr>
      <t>S</t>
    </r>
    <r>
      <rPr>
        <sz val="10"/>
        <rFont val="Courier New"/>
        <family val="3"/>
      </rPr>
      <t xml:space="preserve">  = 2 positions pour les secondes, </t>
    </r>
  </si>
  <si>
    <r>
      <t xml:space="preserve"> </t>
    </r>
    <r>
      <rPr>
        <sz val="10"/>
        <color indexed="10"/>
        <rFont val="Courier New"/>
        <family val="3"/>
      </rPr>
      <t>s</t>
    </r>
    <r>
      <rPr>
        <sz val="10"/>
        <color indexed="40"/>
        <rFont val="Courier New"/>
        <family val="3"/>
      </rPr>
      <t>DD</t>
    </r>
    <r>
      <rPr>
        <sz val="10"/>
        <color indexed="57"/>
        <rFont val="Courier New"/>
        <family val="3"/>
      </rPr>
      <t>MM</t>
    </r>
    <r>
      <rPr>
        <sz val="10"/>
        <color indexed="51"/>
        <rFont val="Courier New"/>
        <family val="3"/>
      </rPr>
      <t>SS</t>
    </r>
    <r>
      <rPr>
        <sz val="10"/>
        <rFont val="Courier New"/>
        <family val="3"/>
      </rPr>
      <t>,</t>
    </r>
    <r>
      <rPr>
        <sz val="10"/>
        <color indexed="14"/>
        <rFont val="Courier New"/>
        <family val="3"/>
      </rPr>
      <t>S</t>
    </r>
  </si>
  <si>
    <t>suivi d'une virgule et suivi du dixième de seconde</t>
  </si>
  <si>
    <t>distance</t>
  </si>
  <si>
    <t>coord.WGS84</t>
  </si>
  <si>
    <t>Lieu 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</si>
</sst>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°\ 00\'\ 00.0\'\'"/>
    <numFmt numFmtId="165" formatCode="0.0"/>
    <numFmt numFmtId="166" formatCode="000000.0"/>
    <numFmt numFmtId="167" formatCode="0.0E+00"/>
    <numFmt numFmtId="168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color indexed="12"/>
      <name val="Courier New"/>
      <family val="3"/>
    </font>
    <font>
      <sz val="10"/>
      <color indexed="12"/>
      <name val="Arial"/>
      <family val="2"/>
    </font>
    <font>
      <b/>
      <sz val="8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  <font>
      <sz val="10"/>
      <color indexed="48"/>
      <name val="Courier New"/>
      <family val="3"/>
    </font>
    <font>
      <sz val="10"/>
      <color indexed="57"/>
      <name val="Courier New"/>
      <family val="3"/>
    </font>
    <font>
      <sz val="10"/>
      <color indexed="51"/>
      <name val="Courier New"/>
      <family val="3"/>
    </font>
    <font>
      <sz val="10"/>
      <color indexed="14"/>
      <name val="Courier New"/>
      <family val="3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4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8" fillId="0" borderId="0" xfId="0" applyFont="1" applyAlignment="1">
      <alignment horizontal="left" indent="3"/>
    </xf>
    <xf numFmtId="1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 indent="2"/>
    </xf>
    <xf numFmtId="164" fontId="0" fillId="2" borderId="2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164" fontId="0" fillId="5" borderId="2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 indent="3"/>
      <protection/>
    </xf>
    <xf numFmtId="0" fontId="0" fillId="0" borderId="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1" fillId="0" borderId="0" xfId="0" applyFont="1" applyBorder="1" applyAlignment="1" applyProtection="1">
      <alignment horizontal="left" indent="3"/>
      <protection/>
    </xf>
    <xf numFmtId="0" fontId="12" fillId="0" borderId="0" xfId="0" applyFont="1" applyBorder="1" applyAlignment="1" applyProtection="1">
      <alignment horizontal="left" indent="3"/>
      <protection/>
    </xf>
    <xf numFmtId="168" fontId="4" fillId="6" borderId="5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26"/>
  <sheetViews>
    <sheetView tabSelected="1" workbookViewId="0" topLeftCell="A1">
      <selection activeCell="A1" sqref="A1"/>
    </sheetView>
  </sheetViews>
  <sheetFormatPr defaultColWidth="11.421875" defaultRowHeight="12.75"/>
  <cols>
    <col min="3" max="3" width="15.8515625" style="0" customWidth="1"/>
    <col min="4" max="4" width="7.8515625" style="0" hidden="1" customWidth="1"/>
    <col min="5" max="5" width="8.8515625" style="0" hidden="1" customWidth="1"/>
    <col min="6" max="7" width="7.8515625" style="0" hidden="1" customWidth="1"/>
    <col min="8" max="8" width="8.57421875" style="0" hidden="1" customWidth="1"/>
    <col min="9" max="9" width="8.8515625" style="0" hidden="1" customWidth="1"/>
    <col min="10" max="10" width="12.8515625" style="0" hidden="1" customWidth="1"/>
    <col min="11" max="11" width="3.421875" style="0" hidden="1" customWidth="1"/>
    <col min="12" max="12" width="13.57421875" style="0" hidden="1" customWidth="1"/>
    <col min="13" max="13" width="4.7109375" style="0" hidden="1" customWidth="1"/>
    <col min="14" max="14" width="14.28125" style="0" hidden="1" customWidth="1"/>
    <col min="15" max="15" width="13.140625" style="0" hidden="1" customWidth="1"/>
    <col min="16" max="17" width="14.28125" style="0" hidden="1" customWidth="1"/>
    <col min="18" max="18" width="13.140625" style="0" hidden="1" customWidth="1"/>
    <col min="19" max="20" width="13.28125" style="0" hidden="1" customWidth="1"/>
    <col min="21" max="21" width="13.140625" style="0" hidden="1" customWidth="1"/>
    <col min="25" max="25" width="17.00390625" style="0" customWidth="1"/>
  </cols>
  <sheetData>
    <row r="2" spans="2:25" ht="12.75">
      <c r="B2" s="43" t="s">
        <v>6</v>
      </c>
      <c r="C2" s="41" t="s">
        <v>16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20"/>
      <c r="Y2" s="21"/>
    </row>
    <row r="3" spans="2:25" ht="12.75">
      <c r="B3" s="44" t="s">
        <v>1</v>
      </c>
      <c r="C3" s="16">
        <v>512054.2</v>
      </c>
      <c r="D3" s="22">
        <f>IF(C3&lt;0,-1,1)</f>
        <v>1</v>
      </c>
      <c r="E3" s="22">
        <f>C3*D3</f>
        <v>512054.2</v>
      </c>
      <c r="F3" s="23">
        <f>INT(E3/10000)*D3</f>
        <v>51</v>
      </c>
      <c r="G3" s="24">
        <f>((INT(E3/100)/100-INT(INT(E3/100)/100))*100)*D3</f>
        <v>20.000000000000284</v>
      </c>
      <c r="H3" s="22">
        <f>((E3/100-INT(E3/100))*100)*D3</f>
        <v>54.20000000003711</v>
      </c>
      <c r="I3" s="14"/>
      <c r="J3" s="14">
        <f>F3+(G3/60)+(H3/3600)</f>
        <v>51.3483888888889</v>
      </c>
      <c r="K3" s="14"/>
      <c r="L3" s="14">
        <f>J3*PI()/180</f>
        <v>0.8961984517055841</v>
      </c>
      <c r="M3" s="14"/>
      <c r="N3" s="14">
        <f>(L3+L7)/2</f>
        <v>0.9320916325865284</v>
      </c>
      <c r="O3" s="14">
        <f>L8-L4</f>
        <v>-0.0835513353613741</v>
      </c>
      <c r="P3" s="14">
        <f>0.0067394967422767*COS(N3)^2</f>
        <v>0.002395230312092638</v>
      </c>
      <c r="Q3" s="14">
        <f>SQRT(1+P3)</f>
        <v>1.0011968988725908</v>
      </c>
      <c r="R3" s="14">
        <f>Q3*O3</f>
        <v>-0.08365133786047159</v>
      </c>
      <c r="S3" s="14">
        <f>ATAN(N8*TAN(L3))</f>
        <v>0.89455969008824</v>
      </c>
      <c r="T3" s="14">
        <f>ATAN(N8*TAN(L7))</f>
        <v>0.9664153778502925</v>
      </c>
      <c r="U3" s="14">
        <f>SIN(S3)*SIN(T3)+COS(S3)*COS(T3)*COS(R3)</f>
        <v>0.9961758844422429</v>
      </c>
      <c r="V3" s="14"/>
      <c r="W3" s="14"/>
      <c r="X3" s="25"/>
      <c r="Y3" s="26"/>
    </row>
    <row r="4" spans="2:27" ht="12.75">
      <c r="B4" s="44" t="s">
        <v>0</v>
      </c>
      <c r="C4" s="17">
        <v>32157.2</v>
      </c>
      <c r="D4" s="27">
        <f>IF(C4&lt;0,-1,1)</f>
        <v>1</v>
      </c>
      <c r="E4" s="22">
        <f>C4*D4</f>
        <v>32157.2</v>
      </c>
      <c r="F4" s="23">
        <f>INT(E4/10000)*D4</f>
        <v>3</v>
      </c>
      <c r="G4" s="24">
        <f>((INT(E4/100)/100-INT(INT(E4/100)/100))*100)*D4</f>
        <v>20.999999999999996</v>
      </c>
      <c r="H4" s="22">
        <f>((E4/100-INT(E4/100))*100)*D4</f>
        <v>57.20000000000027</v>
      </c>
      <c r="I4" s="14"/>
      <c r="J4" s="14">
        <f>F4+(G4/60)+(H4/3600)</f>
        <v>3.365888888888889</v>
      </c>
      <c r="K4" s="14"/>
      <c r="L4" s="14">
        <f>J4*PI()/180</f>
        <v>0.0587458433674047</v>
      </c>
      <c r="M4" s="14"/>
      <c r="N4" s="14"/>
      <c r="O4" s="14"/>
      <c r="P4" s="14"/>
      <c r="Q4" s="14"/>
      <c r="R4" s="14"/>
      <c r="S4" s="14"/>
      <c r="T4" s="14"/>
      <c r="U4" s="14"/>
      <c r="V4" s="49" t="s">
        <v>8</v>
      </c>
      <c r="W4" s="49"/>
      <c r="X4" s="49"/>
      <c r="Y4" s="50"/>
      <c r="AA4" s="12"/>
    </row>
    <row r="5" spans="2:43" ht="13.5">
      <c r="B5" s="45"/>
      <c r="C5" s="29"/>
      <c r="D5" s="22"/>
      <c r="E5" s="22"/>
      <c r="F5" s="23"/>
      <c r="G5" s="24"/>
      <c r="H5" s="22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51" t="s">
        <v>13</v>
      </c>
      <c r="W5" s="51"/>
      <c r="X5" s="51"/>
      <c r="Y5" s="52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2:43" ht="13.5">
      <c r="B6" s="45" t="s">
        <v>17</v>
      </c>
      <c r="C6" s="42" t="s">
        <v>16</v>
      </c>
      <c r="D6" s="22"/>
      <c r="E6" s="22"/>
      <c r="F6" s="23"/>
      <c r="G6" s="24"/>
      <c r="H6" s="22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30" t="s">
        <v>9</v>
      </c>
      <c r="W6" s="31"/>
      <c r="X6" s="31"/>
      <c r="Y6" s="32"/>
      <c r="Z6" s="8"/>
      <c r="AA6" s="11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2:43" ht="13.5">
      <c r="B7" s="44" t="s">
        <v>2</v>
      </c>
      <c r="C7" s="18">
        <v>552741.2</v>
      </c>
      <c r="D7" s="22">
        <f>IF(C7&lt;0,-1,1)</f>
        <v>1</v>
      </c>
      <c r="E7" s="22">
        <f>C7*D7</f>
        <v>552741.2</v>
      </c>
      <c r="F7" s="23">
        <f>INT(E7/10000)*D7</f>
        <v>55</v>
      </c>
      <c r="G7" s="24">
        <f>((INT(E7/100)/100-INT(INT(E7/100)/100))*100)*D7</f>
        <v>27.000000000000313</v>
      </c>
      <c r="H7" s="22">
        <f>((E7/100-INT(E7/100))*100)*D7</f>
        <v>41.199999999935244</v>
      </c>
      <c r="I7" s="14"/>
      <c r="J7" s="14">
        <f>F7+(G7/60)+(H7/3600)</f>
        <v>55.46144444444443</v>
      </c>
      <c r="K7" s="14"/>
      <c r="L7" s="14">
        <f>J7*PI()/180</f>
        <v>0.9679848134674727</v>
      </c>
      <c r="M7" s="14"/>
      <c r="N7" s="14" t="s">
        <v>4</v>
      </c>
      <c r="O7" s="14" t="s">
        <v>5</v>
      </c>
      <c r="P7" s="14"/>
      <c r="Q7" s="14"/>
      <c r="R7" s="14"/>
      <c r="S7" s="14"/>
      <c r="T7" s="14"/>
      <c r="U7" s="14"/>
      <c r="V7" s="33" t="s">
        <v>10</v>
      </c>
      <c r="W7" s="31"/>
      <c r="X7" s="31"/>
      <c r="Y7" s="32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2:43" ht="13.5">
      <c r="B8" s="44" t="s">
        <v>3</v>
      </c>
      <c r="C8" s="19">
        <v>-12476.5</v>
      </c>
      <c r="D8" s="22">
        <f>IF(C8&lt;0,-1,1)</f>
        <v>-1</v>
      </c>
      <c r="E8" s="22">
        <f>C8*D8</f>
        <v>12476.5</v>
      </c>
      <c r="F8" s="23">
        <f>INT(E8/10000)*D8</f>
        <v>-1</v>
      </c>
      <c r="G8" s="24">
        <f>((INT(E8/100)/100-INT(INT(E8/100)/100))*100)*D8</f>
        <v>-24</v>
      </c>
      <c r="H8" s="22">
        <f>((E8/100-INT(E8/100))*100)*D8</f>
        <v>-76.50000000000006</v>
      </c>
      <c r="I8" s="14"/>
      <c r="J8" s="14">
        <f>F8+(G8/60)+(H8/3600)</f>
        <v>-1.42125</v>
      </c>
      <c r="K8" s="14"/>
      <c r="L8" s="14">
        <f>J8*PI()/180</f>
        <v>-0.024805491993969406</v>
      </c>
      <c r="M8" s="14"/>
      <c r="N8" s="14">
        <v>0.99664718933525</v>
      </c>
      <c r="O8" s="14">
        <v>6378137</v>
      </c>
      <c r="P8" s="14"/>
      <c r="Q8" s="14"/>
      <c r="R8" s="14"/>
      <c r="S8" s="14"/>
      <c r="T8" s="14"/>
      <c r="U8" s="14"/>
      <c r="V8" s="34" t="s">
        <v>11</v>
      </c>
      <c r="W8" s="31"/>
      <c r="X8" s="31"/>
      <c r="Y8" s="32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2:43" ht="13.5">
      <c r="B9" s="45"/>
      <c r="C9" s="2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5" t="s">
        <v>12</v>
      </c>
      <c r="W9" s="31"/>
      <c r="X9" s="31"/>
      <c r="Y9" s="32"/>
      <c r="Z9" s="8"/>
      <c r="AA9" s="11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2:25" ht="13.5" thickBot="1">
      <c r="B10" s="45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47" t="s">
        <v>14</v>
      </c>
      <c r="W10" s="47"/>
      <c r="X10" s="47"/>
      <c r="Y10" s="48"/>
    </row>
    <row r="11" spans="2:25" ht="13.5" thickBot="1">
      <c r="B11" s="45" t="s">
        <v>15</v>
      </c>
      <c r="C11" s="36">
        <f>(O8/Q3)*(ATAN(-U3/SQRT(1-U3^2))+2*ATAN(1))/1000</f>
        <v>557.3055213870077</v>
      </c>
      <c r="D11" s="14"/>
      <c r="E11" s="14"/>
      <c r="F11" s="37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25"/>
      <c r="Y11" s="26"/>
    </row>
    <row r="12" spans="2:25" ht="12.75"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 t="s">
        <v>7</v>
      </c>
      <c r="X12" s="39"/>
      <c r="Y12" s="40"/>
    </row>
    <row r="13" spans="2:23" ht="13.5">
      <c r="B13" s="7" t="s">
        <v>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2:23" ht="12.75"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ht="13.5">
      <c r="B15" s="10" t="s">
        <v>7</v>
      </c>
      <c r="C15" s="8"/>
      <c r="D15" s="8"/>
      <c r="E15" s="8"/>
      <c r="F15" s="8"/>
      <c r="G15" s="1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13.5">
      <c r="B16" s="10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5" t="s">
        <v>7</v>
      </c>
    </row>
    <row r="17" spans="2:23" ht="13.5">
      <c r="B17" s="10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ht="13.5">
      <c r="B18" s="10" t="s">
        <v>7</v>
      </c>
      <c r="C18" s="8"/>
      <c r="D18" s="8"/>
      <c r="E18" s="8"/>
      <c r="F18" s="8"/>
      <c r="G18" s="11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3" ht="12.75">
      <c r="B19" s="2"/>
      <c r="C19" s="3" t="s">
        <v>7</v>
      </c>
    </row>
    <row r="20" ht="13.5">
      <c r="B20" s="1" t="s">
        <v>7</v>
      </c>
    </row>
    <row r="21" spans="7:9" ht="12.75">
      <c r="G21" s="4"/>
      <c r="I21" s="5"/>
    </row>
    <row r="22" ht="12.75">
      <c r="G22" s="4"/>
    </row>
    <row r="23" ht="12.75">
      <c r="G23" s="4"/>
    </row>
    <row r="24" ht="12.75">
      <c r="G24" s="4"/>
    </row>
    <row r="25" ht="12.75">
      <c r="G25" s="4"/>
    </row>
    <row r="26" ht="12.75">
      <c r="F26" s="6"/>
    </row>
  </sheetData>
  <sheetProtection password="E046" sheet="1" objects="1" scenarios="1"/>
  <mergeCells count="3">
    <mergeCell ref="V10:Y10"/>
    <mergeCell ref="V4:Y4"/>
    <mergeCell ref="V5:Y5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Sacré Gilbert</dc:creator>
  <cp:keywords/>
  <dc:description/>
  <cp:lastModifiedBy>Sacré Gilbert</cp:lastModifiedBy>
  <dcterms:created xsi:type="dcterms:W3CDTF">2004-01-23T16:01:55Z</dcterms:created>
  <dcterms:modified xsi:type="dcterms:W3CDTF">2009-02-03T09:40:45Z</dcterms:modified>
  <cp:category/>
  <cp:version/>
  <cp:contentType/>
  <cp:contentStatus/>
</cp:coreProperties>
</file>